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4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<sst xmlns="http://schemas.openxmlformats.org/spreadsheetml/2006/main" count="127" uniqueCount="78">
  <si>
    <t>A*hr</t>
  </si>
  <si>
    <t>Watt*hrs</t>
  </si>
  <si>
    <t>Items Powered</t>
  </si>
  <si>
    <t>Hrs in use</t>
  </si>
  <si>
    <t>Total Watt*hrs</t>
  </si>
  <si>
    <t>Computer</t>
  </si>
  <si>
    <t>10pm-8am - Battery Power</t>
  </si>
  <si>
    <t>(10 hours total)</t>
  </si>
  <si>
    <t>Water softener</t>
  </si>
  <si>
    <t>Nightstand Light</t>
  </si>
  <si>
    <t>Bedroom Lights</t>
  </si>
  <si>
    <t>Bathroom Lights</t>
  </si>
  <si>
    <t>TV (Visio)</t>
  </si>
  <si>
    <t>Outside Lights</t>
  </si>
  <si>
    <t>8am-12pm - Generator Power</t>
  </si>
  <si>
    <t xml:space="preserve"> </t>
  </si>
  <si>
    <t>12pm-6pm - Battery Power</t>
  </si>
  <si>
    <t>(6 hours total)</t>
  </si>
  <si>
    <t>Garage Door</t>
  </si>
  <si>
    <t>6pm-10pm - Generator Power</t>
  </si>
  <si>
    <t>Total gallons of gas at location</t>
  </si>
  <si>
    <t>days</t>
  </si>
  <si>
    <t>volts</t>
  </si>
  <si>
    <t>Single battery voltage (12 or 6)</t>
  </si>
  <si>
    <t>batteries needed</t>
  </si>
  <si>
    <t># Batteries needed for system(assumes 50% discharge)</t>
  </si>
  <si>
    <t>How many batteries do I need?</t>
  </si>
  <si>
    <t>What size battery charger do I need?</t>
  </si>
  <si>
    <t>Minimum battery charger rate</t>
  </si>
  <si>
    <t>amps/hr</t>
  </si>
  <si>
    <t>gal/hr</t>
  </si>
  <si>
    <t xml:space="preserve">Generator fuel burn rate </t>
  </si>
  <si>
    <t>gallons</t>
  </si>
  <si>
    <t>Gasoline price</t>
  </si>
  <si>
    <t>per gallon</t>
  </si>
  <si>
    <t>How many days can I survive without grid power or sun?</t>
  </si>
  <si>
    <t>(4 hours total)</t>
  </si>
  <si>
    <t>Planned recharging time (2x per day)</t>
  </si>
  <si>
    <t>How many solar panels do I need?</t>
  </si>
  <si>
    <t>watts</t>
  </si>
  <si>
    <t>hours</t>
  </si>
  <si>
    <t>What size generator do  I need?</t>
  </si>
  <si>
    <t>How much energy will I use during an emergency?</t>
  </si>
  <si>
    <t>What size inverter do  I need?</t>
  </si>
  <si>
    <t>surge watts</t>
  </si>
  <si>
    <t>Inverter surge capacity</t>
  </si>
  <si>
    <t>Inverter continuous operating capacity</t>
  </si>
  <si>
    <t>Generator only (24 hours/day use)</t>
  </si>
  <si>
    <t>per day</t>
  </si>
  <si>
    <t>Off-Grid Hybrid Power Calculator - 24Hour Snapshot</t>
  </si>
  <si>
    <t>Generator plus battery hybrid system</t>
  </si>
  <si>
    <t>Watts</t>
  </si>
  <si>
    <t>Maximum days generator only</t>
  </si>
  <si>
    <t>Maximum days generator + battery hybrid system</t>
  </si>
  <si>
    <t>Iphones</t>
  </si>
  <si>
    <t># Panels</t>
  </si>
  <si>
    <t>Single Panel Wattage (nominal)</t>
  </si>
  <si>
    <t>Hours of sun needed to recharge system</t>
  </si>
  <si>
    <t>Minimum battery energy required per session</t>
  </si>
  <si>
    <t>What is the cost of generator only vs. hybrid vs. solar?</t>
  </si>
  <si>
    <t>Solar panel recharging only (assumes sunny days)</t>
  </si>
  <si>
    <t>Toothbrushes/Shaver</t>
  </si>
  <si>
    <t>Hot Water Heater (vent fan)</t>
  </si>
  <si>
    <t>Clock</t>
  </si>
  <si>
    <t>TV (downstairs)</t>
  </si>
  <si>
    <t>TV (upstairs)</t>
  </si>
  <si>
    <t>1-2 Big ticket items + Recharge</t>
  </si>
  <si>
    <t>Minimum Generator continuous operating capacity</t>
  </si>
  <si>
    <t>Minimum Generator surge capacity</t>
  </si>
  <si>
    <t>Dish PVR</t>
  </si>
  <si>
    <t>Operate large item (example electric dryer)</t>
  </si>
  <si>
    <t>Operate battery charger (assumed 60 amp recharge rate)</t>
  </si>
  <si>
    <t>Battery amp*hour capacity (single battery)</t>
  </si>
  <si>
    <t>Refrigerator</t>
  </si>
  <si>
    <t>Wireless Network</t>
  </si>
  <si>
    <t>BluRay Player</t>
  </si>
  <si>
    <t>Operate large item (example oven)</t>
  </si>
  <si>
    <t>(fill in all grey shaded boxes)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</si>
</sst>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9"/>
      <name val="Calibri"/>
      <family val="2"/>
    </font>
    <font>
      <b/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18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FF0000"/>
      <name val="Calibri"/>
      <family val="2"/>
    </font>
    <font>
      <b/>
      <sz val="18"/>
      <color theme="9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double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 style="double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164" fontId="0" fillId="32" borderId="10" xfId="0" applyNumberFormat="1" applyFill="1" applyBorder="1" applyAlignment="1">
      <alignment/>
    </xf>
    <xf numFmtId="0" fontId="5" fillId="0" borderId="0" xfId="0" applyFont="1" applyAlignment="1">
      <alignment horizontal="center"/>
    </xf>
    <xf numFmtId="3" fontId="0" fillId="32" borderId="10" xfId="0" applyNumberFormat="1" applyFill="1" applyBorder="1" applyAlignment="1">
      <alignment/>
    </xf>
    <xf numFmtId="0" fontId="5" fillId="0" borderId="0" xfId="0" applyFont="1" applyAlignment="1">
      <alignment horizontal="right"/>
    </xf>
    <xf numFmtId="0" fontId="0" fillId="32" borderId="10" xfId="0" applyFill="1" applyBorder="1" applyAlignment="1">
      <alignment/>
    </xf>
    <xf numFmtId="0" fontId="6" fillId="0" borderId="0" xfId="0" applyFont="1" applyAlignment="1">
      <alignment horizontal="left" indent="1"/>
    </xf>
    <xf numFmtId="165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66" fontId="0" fillId="32" borderId="10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34" borderId="15" xfId="0" applyFont="1" applyFill="1" applyBorder="1" applyAlignment="1">
      <alignment horizontal="left"/>
    </xf>
    <xf numFmtId="166" fontId="0" fillId="34" borderId="17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ont="1" applyFill="1" applyAlignment="1">
      <alignment/>
    </xf>
    <xf numFmtId="166" fontId="0" fillId="35" borderId="0" xfId="0" applyNumberFormat="1" applyFont="1" applyFill="1" applyAlignment="1">
      <alignment horizontal="right"/>
    </xf>
    <xf numFmtId="1" fontId="0" fillId="35" borderId="0" xfId="0" applyNumberFormat="1" applyFill="1" applyAlignment="1">
      <alignment/>
    </xf>
    <xf numFmtId="0" fontId="0" fillId="32" borderId="18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44" fillId="34" borderId="17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1" fontId="0" fillId="35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1" fontId="6" fillId="34" borderId="20" xfId="0" applyNumberFormat="1" applyFont="1" applyFill="1" applyBorder="1" applyAlignment="1">
      <alignment/>
    </xf>
    <xf numFmtId="1" fontId="0" fillId="34" borderId="17" xfId="0" applyNumberForma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42" fillId="33" borderId="2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6" borderId="2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7.7109375" style="0" customWidth="1"/>
    <col min="2" max="2" width="28.8515625" style="0" customWidth="1"/>
    <col min="3" max="3" width="10.00390625" style="0" customWidth="1"/>
    <col min="4" max="4" width="11.140625" style="0" customWidth="1"/>
    <col min="5" max="5" width="15.00390625" style="0" customWidth="1"/>
    <col min="6" max="6" width="3.57421875" style="0" customWidth="1"/>
    <col min="7" max="7" width="51.00390625" style="0" customWidth="1"/>
    <col min="8" max="8" width="12.421875" style="0" customWidth="1"/>
    <col min="9" max="9" width="18.7109375" style="0" customWidth="1"/>
  </cols>
  <sheetData>
    <row r="1" spans="1:5" ht="23.25">
      <c r="A1" s="71" t="s">
        <v>49</v>
      </c>
      <c r="E1" s="37" t="s">
        <v>15</v>
      </c>
    </row>
    <row r="2" spans="1:8" ht="15">
      <c r="A2" s="77" t="s">
        <v>77</v>
      </c>
      <c r="B2" s="12"/>
      <c r="C2" s="13"/>
      <c r="D2" s="14"/>
      <c r="G2" s="43" t="s">
        <v>42</v>
      </c>
      <c r="H2" s="2"/>
    </row>
    <row r="3" spans="2:10" ht="15.75" thickBot="1">
      <c r="B3" s="12"/>
      <c r="C3" s="13"/>
      <c r="D3" s="14"/>
      <c r="H3" s="4"/>
      <c r="J3" t="s">
        <v>15</v>
      </c>
    </row>
    <row r="4" spans="1:8" ht="15">
      <c r="A4" s="67" t="s">
        <v>6</v>
      </c>
      <c r="B4" s="15" t="s">
        <v>2</v>
      </c>
      <c r="C4" s="16" t="s">
        <v>51</v>
      </c>
      <c r="D4" s="16" t="s">
        <v>3</v>
      </c>
      <c r="E4" s="17" t="s">
        <v>4</v>
      </c>
      <c r="F4" s="4"/>
      <c r="G4" s="43" t="s">
        <v>41</v>
      </c>
      <c r="H4" s="4"/>
    </row>
    <row r="5" spans="1:9" ht="15">
      <c r="A5" s="19" t="s">
        <v>7</v>
      </c>
      <c r="B5" s="66" t="s">
        <v>73</v>
      </c>
      <c r="C5" s="78">
        <v>180</v>
      </c>
      <c r="D5" s="78">
        <v>5</v>
      </c>
      <c r="E5" s="18">
        <f aca="true" t="shared" si="0" ref="E5:E17">C5*D5</f>
        <v>900</v>
      </c>
      <c r="F5" s="4"/>
      <c r="G5" s="49" t="s">
        <v>76</v>
      </c>
      <c r="H5" s="50">
        <v>2320</v>
      </c>
      <c r="I5" t="s">
        <v>39</v>
      </c>
    </row>
    <row r="6" spans="1:9" ht="15">
      <c r="A6" s="19" t="s">
        <v>15</v>
      </c>
      <c r="B6" s="66" t="s">
        <v>74</v>
      </c>
      <c r="C6" s="78">
        <v>2</v>
      </c>
      <c r="D6" s="78">
        <v>10</v>
      </c>
      <c r="E6" s="18">
        <f t="shared" si="0"/>
        <v>20</v>
      </c>
      <c r="F6" s="4"/>
      <c r="G6" s="49" t="s">
        <v>70</v>
      </c>
      <c r="H6" s="63">
        <v>2450</v>
      </c>
      <c r="I6" t="s">
        <v>39</v>
      </c>
    </row>
    <row r="7" spans="1:9" ht="15">
      <c r="A7" s="19" t="s">
        <v>15</v>
      </c>
      <c r="B7" s="66" t="s">
        <v>69</v>
      </c>
      <c r="C7" s="78">
        <v>60</v>
      </c>
      <c r="D7" s="78">
        <v>10</v>
      </c>
      <c r="E7" s="18">
        <f t="shared" si="0"/>
        <v>600</v>
      </c>
      <c r="F7" s="4"/>
      <c r="G7" s="58" t="s">
        <v>71</v>
      </c>
      <c r="H7" s="70">
        <f>H23*12</f>
        <v>641.2845</v>
      </c>
      <c r="I7" t="s">
        <v>39</v>
      </c>
    </row>
    <row r="8" spans="1:10" ht="15">
      <c r="A8" s="19" t="s">
        <v>15</v>
      </c>
      <c r="B8" s="66" t="s">
        <v>8</v>
      </c>
      <c r="C8" s="78">
        <v>1</v>
      </c>
      <c r="D8" s="78">
        <v>10</v>
      </c>
      <c r="E8" s="18">
        <f t="shared" si="0"/>
        <v>10</v>
      </c>
      <c r="F8" s="9"/>
      <c r="G8" s="49" t="s">
        <v>67</v>
      </c>
      <c r="H8" s="69">
        <f>SUM(H5:H7)</f>
        <v>5411.2845</v>
      </c>
      <c r="I8" s="59" t="s">
        <v>39</v>
      </c>
      <c r="J8" s="11"/>
    </row>
    <row r="9" spans="1:9" ht="15">
      <c r="A9" s="19"/>
      <c r="B9" s="66" t="s">
        <v>62</v>
      </c>
      <c r="C9" s="78">
        <v>138</v>
      </c>
      <c r="D9" s="78">
        <v>0.5</v>
      </c>
      <c r="E9" s="18">
        <f t="shared" si="0"/>
        <v>69</v>
      </c>
      <c r="F9" s="9"/>
      <c r="G9" s="49" t="s">
        <v>68</v>
      </c>
      <c r="H9" s="51">
        <f>H8*150%</f>
        <v>8116.92675</v>
      </c>
      <c r="I9" t="s">
        <v>39</v>
      </c>
    </row>
    <row r="10" spans="1:9" ht="15">
      <c r="A10" s="19"/>
      <c r="B10" s="66" t="s">
        <v>9</v>
      </c>
      <c r="C10" s="78">
        <v>9</v>
      </c>
      <c r="D10" s="78">
        <v>2</v>
      </c>
      <c r="E10" s="18">
        <f t="shared" si="0"/>
        <v>18</v>
      </c>
      <c r="F10" s="4"/>
      <c r="G10" s="49"/>
      <c r="H10" s="51"/>
      <c r="I10" s="11"/>
    </row>
    <row r="11" spans="1:8" ht="15">
      <c r="A11" s="19"/>
      <c r="B11" s="66" t="s">
        <v>10</v>
      </c>
      <c r="C11" s="78">
        <v>56</v>
      </c>
      <c r="D11" s="78">
        <v>0.5</v>
      </c>
      <c r="E11" s="18">
        <f t="shared" si="0"/>
        <v>28</v>
      </c>
      <c r="F11" s="4"/>
      <c r="G11" s="42" t="s">
        <v>26</v>
      </c>
      <c r="H11" s="4"/>
    </row>
    <row r="12" spans="1:9" ht="15">
      <c r="A12" s="19"/>
      <c r="B12" s="66" t="s">
        <v>11</v>
      </c>
      <c r="C12" s="78">
        <v>78</v>
      </c>
      <c r="D12" s="78">
        <v>0.5</v>
      </c>
      <c r="E12" s="18">
        <f t="shared" si="0"/>
        <v>39</v>
      </c>
      <c r="F12" s="4"/>
      <c r="G12" t="s">
        <v>23</v>
      </c>
      <c r="H12" s="3">
        <v>12</v>
      </c>
      <c r="I12" t="s">
        <v>22</v>
      </c>
    </row>
    <row r="13" spans="1:9" ht="15">
      <c r="A13" s="19"/>
      <c r="B13" s="66" t="s">
        <v>54</v>
      </c>
      <c r="C13" s="78">
        <v>8</v>
      </c>
      <c r="D13" s="78">
        <v>10</v>
      </c>
      <c r="E13" s="18">
        <f t="shared" si="0"/>
        <v>80</v>
      </c>
      <c r="F13" s="4"/>
      <c r="G13" t="s">
        <v>72</v>
      </c>
      <c r="H13" s="5">
        <v>109</v>
      </c>
      <c r="I13" t="s">
        <v>0</v>
      </c>
    </row>
    <row r="14" spans="1:9" ht="15">
      <c r="A14" s="19"/>
      <c r="B14" s="66" t="s">
        <v>61</v>
      </c>
      <c r="C14" s="78">
        <v>10.5</v>
      </c>
      <c r="D14" s="78">
        <v>10</v>
      </c>
      <c r="E14" s="18">
        <f t="shared" si="0"/>
        <v>105</v>
      </c>
      <c r="F14" s="4"/>
      <c r="G14" t="s">
        <v>58</v>
      </c>
      <c r="H14" s="76">
        <f>IF(E18&gt;E36,E18,E36)</f>
        <v>2565.138</v>
      </c>
      <c r="I14" t="s">
        <v>1</v>
      </c>
    </row>
    <row r="15" spans="1:9" ht="15">
      <c r="A15" s="19"/>
      <c r="B15" s="66" t="s">
        <v>63</v>
      </c>
      <c r="C15" s="78">
        <v>1</v>
      </c>
      <c r="D15" s="78">
        <v>10</v>
      </c>
      <c r="E15" s="18">
        <f t="shared" si="0"/>
        <v>10</v>
      </c>
      <c r="F15" s="4"/>
      <c r="G15" t="s">
        <v>25</v>
      </c>
      <c r="H15" s="60">
        <f>(H14*2)/H12/H13</f>
        <v>3.922229357798165</v>
      </c>
      <c r="I15" s="59" t="s">
        <v>24</v>
      </c>
    </row>
    <row r="16" spans="1:8" ht="15">
      <c r="A16" s="19"/>
      <c r="B16" s="66" t="s">
        <v>12</v>
      </c>
      <c r="C16" s="78">
        <v>129</v>
      </c>
      <c r="D16" s="78">
        <v>1</v>
      </c>
      <c r="E16" s="18">
        <f t="shared" si="0"/>
        <v>129</v>
      </c>
      <c r="F16" s="4"/>
      <c r="H16" s="4"/>
    </row>
    <row r="17" spans="1:8" ht="15.75" thickBot="1">
      <c r="A17" s="19"/>
      <c r="B17" s="66" t="s">
        <v>13</v>
      </c>
      <c r="C17" s="79">
        <v>69</v>
      </c>
      <c r="D17" s="79">
        <v>8</v>
      </c>
      <c r="E17" s="18">
        <f t="shared" si="0"/>
        <v>552</v>
      </c>
      <c r="F17" s="4"/>
      <c r="G17" s="43" t="s">
        <v>43</v>
      </c>
      <c r="H17" s="4"/>
    </row>
    <row r="18" spans="1:9" ht="16.5" thickBot="1" thickTop="1">
      <c r="A18" s="21"/>
      <c r="B18" s="64" t="s">
        <v>15</v>
      </c>
      <c r="C18" s="74">
        <f>SUM(C5:C17)</f>
        <v>741.5</v>
      </c>
      <c r="D18" s="22"/>
      <c r="E18" s="75">
        <f>SUM(E5:E17)</f>
        <v>2560</v>
      </c>
      <c r="F18" s="4"/>
      <c r="G18" t="s">
        <v>46</v>
      </c>
      <c r="H18" s="61">
        <f>IF(C18&gt;C36,C18,C36)</f>
        <v>1119.5</v>
      </c>
      <c r="I18" s="59" t="s">
        <v>39</v>
      </c>
    </row>
    <row r="19" spans="2:9" ht="15.75" thickBot="1">
      <c r="B19" s="11"/>
      <c r="C19" s="23"/>
      <c r="D19" s="11"/>
      <c r="E19" s="24"/>
      <c r="F19" s="9"/>
      <c r="G19" s="49" t="s">
        <v>45</v>
      </c>
      <c r="H19" s="57">
        <f>H18*2</f>
        <v>2239</v>
      </c>
      <c r="I19" t="s">
        <v>44</v>
      </c>
    </row>
    <row r="20" spans="1:8" ht="15">
      <c r="A20" s="68" t="s">
        <v>14</v>
      </c>
      <c r="B20" s="25" t="s">
        <v>2</v>
      </c>
      <c r="C20" s="26" t="s">
        <v>51</v>
      </c>
      <c r="D20" s="26" t="s">
        <v>3</v>
      </c>
      <c r="E20" s="27" t="s">
        <v>4</v>
      </c>
      <c r="F20" s="4"/>
      <c r="H20" s="4"/>
    </row>
    <row r="21" spans="1:9" ht="15.75" thickBot="1">
      <c r="A21" s="46" t="s">
        <v>36</v>
      </c>
      <c r="B21" s="65" t="s">
        <v>66</v>
      </c>
      <c r="C21" s="73">
        <f>H8</f>
        <v>5411.2845</v>
      </c>
      <c r="D21" s="47">
        <f>H22</f>
        <v>4</v>
      </c>
      <c r="E21" s="72">
        <f>C21*D21</f>
        <v>21645.138</v>
      </c>
      <c r="F21" s="4"/>
      <c r="G21" s="43" t="s">
        <v>27</v>
      </c>
      <c r="H21" s="41"/>
      <c r="I21" s="35"/>
    </row>
    <row r="22" spans="1:10" ht="15.75" thickBot="1">
      <c r="A22" s="6" t="s">
        <v>15</v>
      </c>
      <c r="B22" s="11"/>
      <c r="C22" s="11"/>
      <c r="D22" s="11"/>
      <c r="E22" s="11"/>
      <c r="F22" s="4"/>
      <c r="G22" s="13" t="s">
        <v>37</v>
      </c>
      <c r="H22" s="44">
        <v>4</v>
      </c>
      <c r="I22" s="13" t="s">
        <v>40</v>
      </c>
      <c r="J22" s="11"/>
    </row>
    <row r="23" spans="1:9" ht="15">
      <c r="A23" s="67" t="s">
        <v>16</v>
      </c>
      <c r="B23" s="15" t="s">
        <v>2</v>
      </c>
      <c r="C23" s="16" t="s">
        <v>51</v>
      </c>
      <c r="D23" s="16" t="s">
        <v>3</v>
      </c>
      <c r="E23" s="17" t="s">
        <v>4</v>
      </c>
      <c r="F23" s="4"/>
      <c r="G23" s="13" t="s">
        <v>28</v>
      </c>
      <c r="H23" s="60">
        <f>H13*H15*50%/H22</f>
        <v>53.440374999999996</v>
      </c>
      <c r="I23" s="59" t="s">
        <v>29</v>
      </c>
    </row>
    <row r="24" spans="1:9" ht="15">
      <c r="A24" s="19" t="s">
        <v>17</v>
      </c>
      <c r="B24" s="66" t="s">
        <v>73</v>
      </c>
      <c r="C24" s="78">
        <v>180</v>
      </c>
      <c r="D24" s="78">
        <v>3</v>
      </c>
      <c r="E24" s="18">
        <f aca="true" t="shared" si="1" ref="E24:E35">C24*D24</f>
        <v>540</v>
      </c>
      <c r="F24" s="20"/>
      <c r="G24" s="13"/>
      <c r="H24" s="56"/>
      <c r="I24" s="13"/>
    </row>
    <row r="25" spans="1:8" ht="15">
      <c r="A25" s="19" t="s">
        <v>15</v>
      </c>
      <c r="B25" s="66" t="s">
        <v>62</v>
      </c>
      <c r="C25" s="78">
        <v>138</v>
      </c>
      <c r="D25" s="78">
        <v>1</v>
      </c>
      <c r="E25" s="18">
        <f t="shared" si="1"/>
        <v>138</v>
      </c>
      <c r="F25" s="20"/>
      <c r="G25" s="42" t="s">
        <v>38</v>
      </c>
      <c r="H25" s="35"/>
    </row>
    <row r="26" spans="1:9" ht="15">
      <c r="A26" s="19" t="s">
        <v>15</v>
      </c>
      <c r="B26" s="66" t="s">
        <v>54</v>
      </c>
      <c r="C26" s="78">
        <v>8</v>
      </c>
      <c r="D26" s="78">
        <v>6</v>
      </c>
      <c r="E26" s="18">
        <f t="shared" si="1"/>
        <v>48</v>
      </c>
      <c r="F26" s="20"/>
      <c r="G26" s="13" t="s">
        <v>56</v>
      </c>
      <c r="H26" s="5">
        <v>270</v>
      </c>
      <c r="I26" t="s">
        <v>39</v>
      </c>
    </row>
    <row r="27" spans="1:8" ht="15">
      <c r="A27" s="19"/>
      <c r="B27" s="66" t="s">
        <v>61</v>
      </c>
      <c r="C27" s="78">
        <v>10.5</v>
      </c>
      <c r="D27" s="78">
        <v>6</v>
      </c>
      <c r="E27" s="18">
        <f t="shared" si="1"/>
        <v>63</v>
      </c>
      <c r="F27" s="20"/>
      <c r="G27" s="13" t="s">
        <v>55</v>
      </c>
      <c r="H27" s="5">
        <v>4</v>
      </c>
    </row>
    <row r="28" spans="1:9" ht="15">
      <c r="A28" s="19"/>
      <c r="B28" s="66" t="s">
        <v>63</v>
      </c>
      <c r="C28" s="78">
        <v>1</v>
      </c>
      <c r="D28" s="78">
        <v>6</v>
      </c>
      <c r="E28" s="18">
        <f t="shared" si="1"/>
        <v>6</v>
      </c>
      <c r="F28" s="20"/>
      <c r="G28" s="13" t="s">
        <v>57</v>
      </c>
      <c r="H28" s="62">
        <f>(E18+E36)/(H26*H27)</f>
        <v>4.745498148148148</v>
      </c>
      <c r="I28" s="59" t="s">
        <v>40</v>
      </c>
    </row>
    <row r="29" spans="1:9" ht="15">
      <c r="A29" s="19"/>
      <c r="B29" s="66" t="s">
        <v>64</v>
      </c>
      <c r="C29" s="78">
        <v>210</v>
      </c>
      <c r="D29" s="78">
        <v>2</v>
      </c>
      <c r="E29" s="18">
        <f t="shared" si="1"/>
        <v>420</v>
      </c>
      <c r="F29" s="20"/>
      <c r="G29" s="13"/>
      <c r="H29" s="55"/>
      <c r="I29" s="35"/>
    </row>
    <row r="30" spans="1:9" ht="15">
      <c r="A30" s="19"/>
      <c r="B30" s="66" t="s">
        <v>65</v>
      </c>
      <c r="C30" s="78">
        <v>129</v>
      </c>
      <c r="D30" s="78">
        <v>3</v>
      </c>
      <c r="E30" s="18">
        <f t="shared" si="1"/>
        <v>387</v>
      </c>
      <c r="F30" s="20"/>
      <c r="G30" s="42" t="s">
        <v>35</v>
      </c>
      <c r="H30" s="10"/>
      <c r="I30" s="11"/>
    </row>
    <row r="31" spans="1:9" ht="15">
      <c r="A31" s="19"/>
      <c r="B31" s="66" t="s">
        <v>74</v>
      </c>
      <c r="C31" s="78">
        <v>2</v>
      </c>
      <c r="D31" s="78">
        <v>6</v>
      </c>
      <c r="E31" s="18">
        <f t="shared" si="1"/>
        <v>12</v>
      </c>
      <c r="F31" s="20"/>
      <c r="G31" t="s">
        <v>20</v>
      </c>
      <c r="H31" s="3">
        <v>55</v>
      </c>
      <c r="I31" t="s">
        <v>32</v>
      </c>
    </row>
    <row r="32" spans="1:10" ht="15">
      <c r="A32" s="19"/>
      <c r="B32" s="66" t="s">
        <v>69</v>
      </c>
      <c r="C32" s="78">
        <v>60</v>
      </c>
      <c r="D32" s="78">
        <v>6</v>
      </c>
      <c r="E32" s="18">
        <f t="shared" si="1"/>
        <v>360</v>
      </c>
      <c r="F32" s="9"/>
      <c r="G32" t="s">
        <v>31</v>
      </c>
      <c r="H32" s="45">
        <v>0.5</v>
      </c>
      <c r="I32" t="s">
        <v>30</v>
      </c>
      <c r="J32" s="35"/>
    </row>
    <row r="33" spans="1:10" ht="15">
      <c r="A33" s="19"/>
      <c r="B33" s="66" t="s">
        <v>75</v>
      </c>
      <c r="C33" s="78">
        <v>18</v>
      </c>
      <c r="D33" s="78">
        <v>3</v>
      </c>
      <c r="E33" s="18">
        <f t="shared" si="1"/>
        <v>54</v>
      </c>
      <c r="F33" s="20"/>
      <c r="G33" t="s">
        <v>52</v>
      </c>
      <c r="H33" s="54">
        <f>H31/H32/24</f>
        <v>4.583333333333333</v>
      </c>
      <c r="I33" s="35" t="s">
        <v>21</v>
      </c>
      <c r="J33" s="35"/>
    </row>
    <row r="34" spans="1:10" ht="15">
      <c r="A34" s="19"/>
      <c r="B34" s="66" t="s">
        <v>5</v>
      </c>
      <c r="C34" s="78">
        <v>177</v>
      </c>
      <c r="D34" s="78">
        <v>3</v>
      </c>
      <c r="E34" s="18">
        <f t="shared" si="1"/>
        <v>531</v>
      </c>
      <c r="G34" s="48" t="s">
        <v>53</v>
      </c>
      <c r="H34" s="54">
        <f>H31/((D21+D39)*H32)</f>
        <v>13.75</v>
      </c>
      <c r="I34" s="13" t="s">
        <v>21</v>
      </c>
      <c r="J34" s="35"/>
    </row>
    <row r="35" spans="1:10" ht="15.75" thickBot="1">
      <c r="A35" s="19"/>
      <c r="B35" s="66" t="s">
        <v>18</v>
      </c>
      <c r="C35" s="79">
        <v>186</v>
      </c>
      <c r="D35" s="79">
        <v>0.033</v>
      </c>
      <c r="E35" s="18">
        <f t="shared" si="1"/>
        <v>6.138</v>
      </c>
      <c r="F35" s="28" t="s">
        <v>15</v>
      </c>
      <c r="G35" s="35"/>
      <c r="H35" s="35"/>
      <c r="J35" s="35"/>
    </row>
    <row r="36" spans="1:8" ht="16.5" thickBot="1" thickTop="1">
      <c r="A36" s="21"/>
      <c r="B36" s="64"/>
      <c r="C36" s="74">
        <f>SUM(C24:C35)</f>
        <v>1119.5</v>
      </c>
      <c r="D36" s="22"/>
      <c r="E36" s="75">
        <f>SUM(E24:E35)</f>
        <v>2565.138</v>
      </c>
      <c r="G36" s="43" t="s">
        <v>59</v>
      </c>
      <c r="H36" s="13"/>
    </row>
    <row r="37" spans="1:9" ht="15.75" thickBot="1">
      <c r="A37" s="11"/>
      <c r="B37" s="11"/>
      <c r="C37" s="23"/>
      <c r="D37" s="11"/>
      <c r="E37" s="24"/>
      <c r="G37" t="s">
        <v>33</v>
      </c>
      <c r="H37" s="1">
        <v>3.3</v>
      </c>
      <c r="I37" t="s">
        <v>34</v>
      </c>
    </row>
    <row r="38" spans="1:9" ht="15">
      <c r="A38" s="68" t="s">
        <v>19</v>
      </c>
      <c r="B38" s="25" t="s">
        <v>2</v>
      </c>
      <c r="C38" s="26" t="s">
        <v>51</v>
      </c>
      <c r="D38" s="26" t="s">
        <v>3</v>
      </c>
      <c r="E38" s="27" t="s">
        <v>4</v>
      </c>
      <c r="F38" s="29" t="s">
        <v>15</v>
      </c>
      <c r="G38" s="52" t="s">
        <v>47</v>
      </c>
      <c r="H38" s="53">
        <f>24*H32*H37</f>
        <v>39.599999999999994</v>
      </c>
      <c r="I38" t="s">
        <v>48</v>
      </c>
    </row>
    <row r="39" spans="1:9" ht="15.75" thickBot="1">
      <c r="A39" s="46" t="s">
        <v>36</v>
      </c>
      <c r="B39" s="65" t="s">
        <v>66</v>
      </c>
      <c r="C39" s="73">
        <f>H8</f>
        <v>5411.2845</v>
      </c>
      <c r="D39" s="47">
        <f>H22</f>
        <v>4</v>
      </c>
      <c r="E39" s="72">
        <f>C39*D39</f>
        <v>21645.138</v>
      </c>
      <c r="F39" s="29"/>
      <c r="G39" s="52" t="s">
        <v>50</v>
      </c>
      <c r="H39" s="53">
        <f>(D21+D39)*H32*H37</f>
        <v>13.2</v>
      </c>
      <c r="I39" t="s">
        <v>48</v>
      </c>
    </row>
    <row r="40" spans="1:9" ht="15">
      <c r="A40" s="31"/>
      <c r="B40" s="13"/>
      <c r="C40" s="13"/>
      <c r="D40" s="13"/>
      <c r="E40" s="13"/>
      <c r="F40" s="29"/>
      <c r="G40" s="52" t="s">
        <v>60</v>
      </c>
      <c r="H40" s="53">
        <v>0</v>
      </c>
      <c r="I40" t="s">
        <v>48</v>
      </c>
    </row>
    <row r="41" spans="6:8" ht="15">
      <c r="F41" s="29"/>
      <c r="G41" s="31"/>
      <c r="H41" s="13"/>
    </row>
    <row r="42" spans="4:8" ht="15">
      <c r="D42" s="36" t="s">
        <v>15</v>
      </c>
      <c r="G42" s="31"/>
      <c r="H42" s="13"/>
    </row>
    <row r="43" spans="7:8" ht="15">
      <c r="G43" s="33"/>
      <c r="H43" s="13"/>
    </row>
    <row r="44" spans="7:8" ht="15">
      <c r="G44" s="31"/>
      <c r="H44" s="13"/>
    </row>
    <row r="45" spans="5:8" ht="15">
      <c r="E45" s="8" t="s">
        <v>15</v>
      </c>
      <c r="F45" s="30" t="s">
        <v>15</v>
      </c>
      <c r="G45" s="31"/>
      <c r="H45" s="13"/>
    </row>
    <row r="46" spans="7:8" ht="15">
      <c r="G46" s="32"/>
      <c r="H46" s="13"/>
    </row>
    <row r="47" spans="7:8" ht="15">
      <c r="G47" s="31"/>
      <c r="H47" s="13"/>
    </row>
    <row r="48" spans="7:8" ht="15">
      <c r="G48" s="33"/>
      <c r="H48" s="13"/>
    </row>
    <row r="49" spans="7:8" ht="15">
      <c r="G49" s="31"/>
      <c r="H49" s="13"/>
    </row>
    <row r="50" spans="5:8" ht="15">
      <c r="E50" t="s">
        <v>15</v>
      </c>
      <c r="G50" s="31"/>
      <c r="H50" s="13"/>
    </row>
    <row r="51" spans="4:8" ht="15">
      <c r="D51" s="40" t="s">
        <v>15</v>
      </c>
      <c r="E51" t="s">
        <v>15</v>
      </c>
      <c r="G51" s="31"/>
      <c r="H51" s="13"/>
    </row>
    <row r="52" spans="4:8" ht="15">
      <c r="D52" s="39" t="s">
        <v>15</v>
      </c>
      <c r="E52" s="35" t="s">
        <v>15</v>
      </c>
      <c r="G52" s="31"/>
      <c r="H52" s="13"/>
    </row>
    <row r="53" spans="7:8" ht="15">
      <c r="G53" s="31"/>
      <c r="H53" s="13"/>
    </row>
    <row r="54" spans="7:8" ht="15">
      <c r="G54" s="31"/>
      <c r="H54" s="13"/>
    </row>
    <row r="55" spans="7:8" ht="15">
      <c r="G55" s="31"/>
      <c r="H55" s="13"/>
    </row>
    <row r="56" spans="7:8" ht="15">
      <c r="G56" s="31"/>
      <c r="H56" s="13"/>
    </row>
    <row r="57" spans="2:8" ht="15">
      <c r="B57" s="7"/>
      <c r="C57" s="13"/>
      <c r="G57" s="31"/>
      <c r="H57" s="13"/>
    </row>
    <row r="58" spans="2:8" ht="15">
      <c r="B58" s="38"/>
      <c r="C58" s="13"/>
      <c r="G58" s="33"/>
      <c r="H58" s="13"/>
    </row>
    <row r="59" spans="7:8" ht="15">
      <c r="G59" s="32"/>
      <c r="H59" s="13"/>
    </row>
    <row r="60" spans="7:8" ht="15">
      <c r="G60" s="31"/>
      <c r="H60" s="13"/>
    </row>
    <row r="61" spans="7:8" ht="15">
      <c r="G61" s="13"/>
      <c r="H61" s="13"/>
    </row>
    <row r="65" ht="15">
      <c r="I65" s="34"/>
    </row>
    <row r="66" ht="15">
      <c r="I66" s="34"/>
    </row>
    <row r="67" ht="15">
      <c r="I67" s="34"/>
    </row>
    <row r="68" ht="15">
      <c r="I68" s="34"/>
    </row>
    <row r="69" ht="15">
      <c r="I69" s="8"/>
    </row>
    <row r="70" ht="15">
      <c r="I70" s="8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 Exelis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jwantrob</dc:creator>
  <cp:keywords/>
  <dc:description/>
  <cp:lastModifiedBy>jwantrob</cp:lastModifiedBy>
  <cp:lastPrinted>2014-03-12T21:49:27Z</cp:lastPrinted>
  <dcterms:created xsi:type="dcterms:W3CDTF">2014-03-06T17:13:57Z</dcterms:created>
  <dcterms:modified xsi:type="dcterms:W3CDTF">2014-04-01T15:11:43Z</dcterms:modified>
  <cp:category/>
  <cp:version/>
  <cp:contentType/>
  <cp:contentStatus/>
</cp:coreProperties>
</file>